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T:\PERSONAL\Justin B\CANADIAN PORTFOLIO MANAGER BLOG\TUTORIALS\VANGUARD AA - Fixed Income Tax-Efficiency\"/>
    </mc:Choice>
  </mc:AlternateContent>
  <xr:revisionPtr revIDLastSave="0" documentId="13_ncr:1_{C0002330-66D2-47AB-9C08-5063662F9026}" xr6:coauthVersionLast="43" xr6:coauthVersionMax="43" xr10:uidLastSave="{00000000-0000-0000-0000-000000000000}"/>
  <bookViews>
    <workbookView xWindow="28680" yWindow="-120" windowWidth="29040" windowHeight="15840" xr2:uid="{425F5113-32B0-4871-81E9-BE927EF511DC}"/>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5" i="1" l="1"/>
  <c r="F55" i="1"/>
  <c r="E55" i="1"/>
  <c r="D55" i="1"/>
  <c r="C55" i="1"/>
  <c r="G37" i="1"/>
  <c r="F37" i="1"/>
  <c r="E37" i="1"/>
  <c r="D37" i="1"/>
  <c r="C37" i="1"/>
  <c r="G20" i="1"/>
  <c r="F20" i="1"/>
  <c r="E20" i="1"/>
  <c r="D20" i="1"/>
  <c r="C20" i="1"/>
  <c r="J30" i="1" l="1"/>
  <c r="E29" i="1" l="1"/>
  <c r="E28" i="1"/>
  <c r="F28" i="1"/>
  <c r="C28" i="1"/>
  <c r="G28" i="1"/>
  <c r="F29" i="1"/>
  <c r="D28" i="1"/>
  <c r="C29" i="1"/>
  <c r="D29" i="1"/>
  <c r="G29" i="1"/>
  <c r="J14" i="1"/>
  <c r="C13" i="1" s="1"/>
  <c r="C12" i="1" s="1"/>
  <c r="J49" i="1"/>
  <c r="E45" i="1" s="1"/>
  <c r="J46" i="1"/>
  <c r="J47" i="1"/>
  <c r="F46" i="1" s="1"/>
  <c r="E27" i="1" l="1"/>
  <c r="E26" i="1" s="1"/>
  <c r="E32" i="1" s="1"/>
  <c r="F27" i="1"/>
  <c r="F26" i="1" s="1"/>
  <c r="D27" i="1"/>
  <c r="D26" i="1" s="1"/>
  <c r="D32" i="1" s="1"/>
  <c r="C27" i="1"/>
  <c r="C26" i="1" s="1"/>
  <c r="C32" i="1" s="1"/>
  <c r="E46" i="1"/>
  <c r="G27" i="1"/>
  <c r="G26" i="1" s="1"/>
  <c r="G32" i="1" s="1"/>
  <c r="D46" i="1"/>
  <c r="G48" i="1"/>
  <c r="D48" i="1"/>
  <c r="G46" i="1"/>
  <c r="D45" i="1"/>
  <c r="F13" i="1"/>
  <c r="F12" i="1" s="1"/>
  <c r="F11" i="1" s="1"/>
  <c r="D13" i="1"/>
  <c r="D12" i="1" s="1"/>
  <c r="D11" i="1" s="1"/>
  <c r="G13" i="1"/>
  <c r="G12" i="1" s="1"/>
  <c r="G11" i="1" s="1"/>
  <c r="E13" i="1"/>
  <c r="E12" i="1" s="1"/>
  <c r="E11" i="1" s="1"/>
  <c r="C11" i="1"/>
  <c r="E48" i="1"/>
  <c r="C45" i="1"/>
  <c r="C46" i="1"/>
  <c r="C48" i="1"/>
  <c r="F45" i="1"/>
  <c r="F48" i="1"/>
  <c r="G45" i="1"/>
  <c r="E15" i="1" l="1"/>
  <c r="D15" i="1"/>
  <c r="G15" i="1"/>
  <c r="F15" i="1"/>
  <c r="C15" i="1"/>
  <c r="F32" i="1"/>
  <c r="D44" i="1"/>
  <c r="D43" i="1" s="1"/>
  <c r="D50" i="1" s="1"/>
  <c r="G44" i="1"/>
  <c r="G43" i="1" s="1"/>
  <c r="G50" i="1" s="1"/>
  <c r="E44" i="1"/>
  <c r="E43" i="1" s="1"/>
  <c r="E50" i="1" s="1"/>
  <c r="F44" i="1"/>
  <c r="F43" i="1" s="1"/>
  <c r="F50" i="1" s="1"/>
  <c r="C44" i="1"/>
  <c r="C43" i="1" s="1"/>
  <c r="C50" i="1" s="1"/>
</calcChain>
</file>

<file path=xl/sharedStrings.xml><?xml version="1.0" encoding="utf-8"?>
<sst xmlns="http://schemas.openxmlformats.org/spreadsheetml/2006/main" count="82" uniqueCount="43">
  <si>
    <t>FTSE Developed All Cap Index</t>
  </si>
  <si>
    <t>FTSE Emerging Markets All Cap China A Inclusion Index</t>
  </si>
  <si>
    <t>FTSE Canada All Cap Index</t>
  </si>
  <si>
    <t>FTSE Developed All Cap ex North America Index</t>
  </si>
  <si>
    <t>FTSE Developed All Cap ex US Index</t>
  </si>
  <si>
    <t>VCN</t>
  </si>
  <si>
    <t>VTI</t>
  </si>
  <si>
    <t>VEA</t>
  </si>
  <si>
    <t>VWO</t>
  </si>
  <si>
    <t>FTSE Global All Cap ex Canada Index</t>
  </si>
  <si>
    <t>FTSE Global All Cap ex Canada China A Inclusion Index</t>
  </si>
  <si>
    <t>VAB</t>
  </si>
  <si>
    <t>Symbol</t>
  </si>
  <si>
    <t>FTSE Global All Cap Index</t>
  </si>
  <si>
    <t>VT</t>
  </si>
  <si>
    <t>Vanguard FTSE Canada All Cap Index ETF</t>
  </si>
  <si>
    <t>Vanguard FTSE Emerging Markets ETF</t>
  </si>
  <si>
    <t>Vanguard FTSE Developed Markets ETF</t>
  </si>
  <si>
    <t>Vanguard Total Stock Market ETF</t>
  </si>
  <si>
    <t>Vanguard Canadian Aggregate Bond Index ETF</t>
  </si>
  <si>
    <t>Vanguard Total World Stock ETF</t>
  </si>
  <si>
    <t>Index Fact Sheet</t>
  </si>
  <si>
    <r>
      <t>FTSE USA All Cap Index</t>
    </r>
    <r>
      <rPr>
        <vertAlign val="superscript"/>
        <sz val="8"/>
        <color theme="1"/>
        <rFont val="Arial"/>
        <family val="2"/>
      </rPr>
      <t>1</t>
    </r>
  </si>
  <si>
    <t>~VCIP</t>
  </si>
  <si>
    <t>~VCNS</t>
  </si>
  <si>
    <t>~VBAL</t>
  </si>
  <si>
    <t>~VGRO</t>
  </si>
  <si>
    <t>~VEQT</t>
  </si>
  <si>
    <t>VXUS</t>
  </si>
  <si>
    <t>Vanguard Total International Stock ETF</t>
  </si>
  <si>
    <t>FTSE Global All Cap ex US Index</t>
  </si>
  <si>
    <t>Foreign Withholding Tax (RRSP)</t>
  </si>
  <si>
    <t>Management Expense Ratio (MER)</t>
  </si>
  <si>
    <t>Total Cost</t>
  </si>
  <si>
    <t>5-ETF Portfolio</t>
  </si>
  <si>
    <t>3-ETF Portfolio</t>
  </si>
  <si>
    <t>4-ETF Portfolio</t>
  </si>
  <si>
    <t>Asset Allocation</t>
  </si>
  <si>
    <r>
      <rPr>
        <i/>
        <vertAlign val="superscript"/>
        <sz val="6"/>
        <color theme="1"/>
        <rFont val="Arial"/>
        <family val="2"/>
      </rPr>
      <t>1</t>
    </r>
    <r>
      <rPr>
        <i/>
        <sz val="6"/>
        <color theme="1"/>
        <rFont val="Arial"/>
        <family val="2"/>
      </rPr>
      <t>Or the CRSP U.S. Total Market Index, if available</t>
    </r>
  </si>
  <si>
    <t>FTSE Russell Index Fact Sheet Data as of May 31, 2019</t>
  </si>
  <si>
    <r>
      <rPr>
        <b/>
        <sz val="8"/>
        <color rgb="FF2D71BB"/>
        <rFont val="Arial"/>
        <family val="2"/>
      </rPr>
      <t>Market Cap</t>
    </r>
    <r>
      <rPr>
        <b/>
        <sz val="8"/>
        <color theme="1"/>
        <rFont val="Arial"/>
        <family val="2"/>
      </rPr>
      <t xml:space="preserve"> (USD Millions)</t>
    </r>
  </si>
  <si>
    <t>Target Asset Allocation Weights</t>
  </si>
  <si>
    <t>This report is published by Justin Bender for your information only. Information on which this table is based is available on request. Particular investments or trading strategies should be evaluated relative to each individual’s objectives in consultation with the Investment Advisor. Opinions of Justin Bender constitute his judgment as of May 31, 2019, and are subject to change without notice. They are provided in good faith but without responsibility for any errors or omissions contained herein. This table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</si>
</sst>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8"/>
      <color theme="1"/>
      <name val="Arial"/>
      <family val="2"/>
    </font>
    <font>
      <sz val="8"/>
      <color theme="1"/>
      <name val="Arial"/>
      <family val="2"/>
    </font>
    <font>
      <vertAlign val="superscript"/>
      <sz val="8"/>
      <color theme="1"/>
      <name val="Arial"/>
      <family val="2"/>
    </font>
    <font>
      <b/>
      <sz val="8"/>
      <color rgb="FF2D71BB"/>
      <name val="Arial"/>
      <family val="2"/>
    </font>
    <font>
      <b/>
      <sz val="8"/>
      <color theme="0"/>
      <name val="Arial"/>
      <family val="2"/>
    </font>
    <font>
      <sz val="12"/>
      <color rgb="FF2D71BB"/>
      <name val="Arial"/>
      <family val="2"/>
    </font>
    <font>
      <b/>
      <sz val="11"/>
      <color rgb="FF2D71BB"/>
      <name val="Calibri"/>
      <family val="2"/>
      <scheme val="minor"/>
    </font>
    <font>
      <i/>
      <sz val="6"/>
      <color theme="1"/>
      <name val="Arial"/>
      <family val="2"/>
    </font>
    <font>
      <i/>
      <vertAlign val="superscript"/>
      <sz val="6"/>
      <color theme="1"/>
      <name val="Arial"/>
      <family val="2"/>
    </font>
    <font>
      <sz val="8"/>
      <color theme="1"/>
      <name val="Calibri"/>
      <family val="2"/>
      <scheme val="minor"/>
    </font>
    <font>
      <sz val="30"/>
      <color theme="0"/>
      <name val="Arial"/>
      <family val="2"/>
    </font>
    <font>
      <sz val="3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4B8DC9"/>
        <bgColor indexed="64"/>
      </patternFill>
    </fill>
    <fill>
      <patternFill patternType="solid">
        <fgColor rgb="FF2D71BB"/>
        <bgColor indexed="64"/>
      </patternFill>
    </fill>
  </fills>
  <borders count="5">
    <border>
      <left/>
      <right/>
      <top/>
      <bottom/>
      <diagonal/>
    </border>
    <border>
      <left/>
      <right/>
      <top/>
      <bottom style="thin">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s>
  <cellStyleXfs count="1">
    <xf numFmtId="0" fontId="0" fillId="0" borderId="0"/>
  </cellStyleXfs>
  <cellXfs count="78">
    <xf numFmtId="0" fontId="0" fillId="0" borderId="0" xfId="0"/>
    <xf numFmtId="0" fontId="2" fillId="0" borderId="0" xfId="0" applyFont="1"/>
    <xf numFmtId="0" fontId="2" fillId="0" borderId="0" xfId="0" applyFont="1" applyAlignment="1">
      <alignment horizontal="center"/>
    </xf>
    <xf numFmtId="0" fontId="2" fillId="0" borderId="0" xfId="0" applyFont="1" applyFill="1"/>
    <xf numFmtId="0" fontId="2" fillId="0" borderId="0" xfId="0" applyFont="1" applyFill="1" applyAlignment="1">
      <alignment horizontal="center"/>
    </xf>
    <xf numFmtId="0" fontId="2" fillId="2" borderId="0" xfId="0" applyFont="1" applyFill="1" applyProtection="1"/>
    <xf numFmtId="0" fontId="2" fillId="2" borderId="0" xfId="0" applyFont="1" applyFill="1" applyAlignment="1" applyProtection="1">
      <alignment horizontal="center"/>
    </xf>
    <xf numFmtId="0" fontId="2" fillId="2" borderId="1" xfId="0" applyFont="1" applyFill="1" applyBorder="1" applyProtection="1"/>
    <xf numFmtId="0" fontId="2" fillId="2" borderId="1" xfId="0" applyFont="1" applyFill="1" applyBorder="1" applyAlignment="1" applyProtection="1">
      <alignment horizontal="center"/>
    </xf>
    <xf numFmtId="0" fontId="2" fillId="2" borderId="0" xfId="0" applyFont="1" applyFill="1" applyAlignment="1" applyProtection="1">
      <alignment vertical="center"/>
    </xf>
    <xf numFmtId="0" fontId="6" fillId="2" borderId="1" xfId="0" applyFont="1" applyFill="1" applyBorder="1" applyAlignment="1" applyProtection="1">
      <alignment horizontal="left" vertical="center" indent="1"/>
    </xf>
    <xf numFmtId="0" fontId="1" fillId="2" borderId="1" xfId="0"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left" vertical="center" indent="1"/>
    </xf>
    <xf numFmtId="0" fontId="2" fillId="2" borderId="0" xfId="0" applyFont="1" applyFill="1" applyAlignment="1" applyProtection="1">
      <alignment horizontal="left" vertical="center" indent="1"/>
    </xf>
    <xf numFmtId="0" fontId="4" fillId="2" borderId="0" xfId="0" applyFont="1" applyFill="1" applyAlignment="1" applyProtection="1">
      <alignment horizontal="center" vertical="center"/>
    </xf>
    <xf numFmtId="10" fontId="2" fillId="2" borderId="0" xfId="0" applyNumberFormat="1" applyFont="1" applyFill="1" applyAlignment="1" applyProtection="1">
      <alignment horizontal="center" vertical="center"/>
    </xf>
    <xf numFmtId="0" fontId="1" fillId="2" borderId="0" xfId="0" applyFont="1" applyFill="1" applyAlignment="1" applyProtection="1">
      <alignment vertical="center"/>
    </xf>
    <xf numFmtId="0" fontId="2" fillId="2" borderId="2" xfId="0" applyFont="1" applyFill="1" applyBorder="1" applyAlignment="1" applyProtection="1">
      <alignment horizontal="left" vertical="center" indent="1"/>
    </xf>
    <xf numFmtId="0" fontId="4" fillId="2" borderId="2" xfId="0"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1"/>
    </xf>
    <xf numFmtId="0" fontId="4" fillId="2" borderId="1" xfId="0" applyFont="1" applyFill="1" applyBorder="1" applyAlignment="1" applyProtection="1">
      <alignment horizontal="center" vertical="center"/>
    </xf>
    <xf numFmtId="10" fontId="2" fillId="2" borderId="1" xfId="0" applyNumberFormat="1" applyFont="1" applyFill="1" applyBorder="1" applyAlignment="1" applyProtection="1">
      <alignment horizontal="center" vertical="center"/>
    </xf>
    <xf numFmtId="0" fontId="2" fillId="2" borderId="0" xfId="0" applyFont="1" applyFill="1" applyAlignment="1" applyProtection="1">
      <alignment horizontal="center" vertical="center"/>
    </xf>
    <xf numFmtId="3" fontId="1" fillId="2" borderId="0" xfId="0" applyNumberFormat="1" applyFont="1" applyFill="1" applyAlignment="1" applyProtection="1">
      <alignment vertical="center"/>
    </xf>
    <xf numFmtId="10" fontId="1" fillId="2" borderId="0" xfId="0" applyNumberFormat="1" applyFont="1" applyFill="1" applyAlignment="1" applyProtection="1">
      <alignment horizontal="center" vertical="center"/>
    </xf>
    <xf numFmtId="164" fontId="1" fillId="2" borderId="0" xfId="0" applyNumberFormat="1" applyFont="1" applyFill="1" applyAlignment="1" applyProtection="1">
      <alignment horizontal="center" vertical="center"/>
    </xf>
    <xf numFmtId="0" fontId="2" fillId="2" borderId="4" xfId="0" applyFont="1" applyFill="1" applyBorder="1" applyAlignment="1" applyProtection="1">
      <alignment horizontal="left" vertical="center" indent="1"/>
    </xf>
    <xf numFmtId="0" fontId="2" fillId="2" borderId="4" xfId="0" applyFont="1" applyFill="1" applyBorder="1" applyAlignment="1" applyProtection="1">
      <alignment horizontal="center" vertical="center"/>
    </xf>
    <xf numFmtId="10" fontId="2" fillId="2" borderId="4" xfId="0" applyNumberFormat="1" applyFont="1" applyFill="1" applyBorder="1" applyAlignment="1" applyProtection="1">
      <alignment horizontal="center" vertical="center"/>
    </xf>
    <xf numFmtId="0" fontId="2" fillId="2" borderId="3" xfId="0" applyFont="1" applyFill="1" applyBorder="1" applyAlignment="1" applyProtection="1">
      <alignment horizontal="left" vertical="center" indent="1"/>
    </xf>
    <xf numFmtId="0" fontId="2" fillId="2" borderId="3" xfId="0" applyFont="1" applyFill="1" applyBorder="1" applyAlignment="1" applyProtection="1">
      <alignment horizontal="center" vertical="center"/>
    </xf>
    <xf numFmtId="10" fontId="2" fillId="2" borderId="3" xfId="0" applyNumberFormat="1" applyFont="1" applyFill="1" applyBorder="1" applyAlignment="1" applyProtection="1">
      <alignment horizontal="center" vertical="center"/>
    </xf>
    <xf numFmtId="0" fontId="1" fillId="2" borderId="0" xfId="0" applyFont="1" applyFill="1" applyAlignment="1" applyProtection="1">
      <alignment horizontal="left" vertical="center" indent="1"/>
    </xf>
    <xf numFmtId="0" fontId="1" fillId="4" borderId="0" xfId="0" applyFont="1" applyFill="1" applyAlignment="1" applyProtection="1">
      <alignment horizontal="left" vertical="center" indent="1"/>
    </xf>
    <xf numFmtId="0" fontId="2" fillId="4" borderId="0" xfId="0" applyFont="1" applyFill="1" applyAlignment="1" applyProtection="1">
      <alignment horizontal="center" vertical="center"/>
    </xf>
    <xf numFmtId="10" fontId="1" fillId="4" borderId="0" xfId="0" applyNumberFormat="1" applyFont="1" applyFill="1" applyAlignment="1" applyProtection="1">
      <alignment horizontal="center" vertical="center"/>
    </xf>
    <xf numFmtId="0" fontId="2" fillId="4" borderId="0" xfId="0" applyFont="1" applyFill="1" applyAlignment="1" applyProtection="1">
      <alignment vertical="center"/>
    </xf>
    <xf numFmtId="0" fontId="2" fillId="4" borderId="0" xfId="0" applyFont="1" applyFill="1" applyAlignment="1" applyProtection="1">
      <alignment horizontal="left" vertical="center" indent="1"/>
    </xf>
    <xf numFmtId="0" fontId="2" fillId="2" borderId="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2" fillId="2" borderId="0" xfId="0" applyFont="1" applyFill="1" applyBorder="1" applyAlignment="1" applyProtection="1">
      <alignment horizontal="left" vertical="center" indent="1"/>
    </xf>
    <xf numFmtId="0" fontId="4" fillId="2" borderId="0" xfId="0" applyFont="1" applyFill="1" applyBorder="1" applyAlignment="1" applyProtection="1">
      <alignment horizontal="center" vertical="center"/>
    </xf>
    <xf numFmtId="10" fontId="2" fillId="2" borderId="0" xfId="0" applyNumberFormat="1" applyFont="1" applyFill="1" applyBorder="1" applyAlignment="1" applyProtection="1">
      <alignment horizontal="center" vertical="center"/>
    </xf>
    <xf numFmtId="3" fontId="1" fillId="0" borderId="0" xfId="0" applyNumberFormat="1" applyFont="1" applyAlignment="1" applyProtection="1">
      <alignment vertical="center"/>
    </xf>
    <xf numFmtId="0" fontId="2" fillId="0" borderId="0" xfId="0" applyFont="1" applyAlignment="1" applyProtection="1">
      <alignment horizontal="left" vertical="center" indent="1"/>
    </xf>
    <xf numFmtId="0" fontId="8" fillId="2" borderId="0" xfId="0" applyFont="1" applyFill="1" applyAlignment="1" applyProtection="1">
      <alignment horizontal="left" vertical="center" indent="1"/>
    </xf>
    <xf numFmtId="10" fontId="1" fillId="2" borderId="1" xfId="0" applyNumberFormat="1" applyFont="1" applyFill="1" applyBorder="1" applyAlignment="1" applyProtection="1">
      <alignment horizontal="center" vertical="center"/>
    </xf>
    <xf numFmtId="3" fontId="1" fillId="2" borderId="2" xfId="0" applyNumberFormat="1" applyFont="1" applyFill="1" applyBorder="1" applyAlignment="1" applyProtection="1">
      <alignment vertical="center"/>
    </xf>
    <xf numFmtId="164" fontId="2" fillId="2" borderId="0" xfId="0" applyNumberFormat="1" applyFont="1" applyFill="1" applyAlignment="1" applyProtection="1">
      <alignment horizontal="center"/>
    </xf>
    <xf numFmtId="0" fontId="2" fillId="2" borderId="4" xfId="0" applyFont="1" applyFill="1" applyBorder="1" applyAlignment="1" applyProtection="1">
      <alignment horizontal="left" indent="1"/>
    </xf>
    <xf numFmtId="0" fontId="2" fillId="2" borderId="4" xfId="0" applyFont="1" applyFill="1" applyBorder="1" applyAlignment="1" applyProtection="1">
      <alignment horizontal="center"/>
    </xf>
    <xf numFmtId="10" fontId="2" fillId="2" borderId="4" xfId="0" applyNumberFormat="1" applyFont="1" applyFill="1" applyBorder="1" applyAlignment="1" applyProtection="1">
      <alignment horizontal="center"/>
    </xf>
    <xf numFmtId="0" fontId="2" fillId="2" borderId="3" xfId="0" applyFont="1" applyFill="1" applyBorder="1" applyAlignment="1" applyProtection="1">
      <alignment horizontal="left" indent="1"/>
    </xf>
    <xf numFmtId="0" fontId="2" fillId="2" borderId="3" xfId="0" applyFont="1" applyFill="1" applyBorder="1" applyAlignment="1" applyProtection="1">
      <alignment horizontal="center"/>
    </xf>
    <xf numFmtId="10" fontId="2" fillId="2" borderId="3" xfId="0" applyNumberFormat="1" applyFont="1" applyFill="1" applyBorder="1" applyAlignment="1" applyProtection="1">
      <alignment horizontal="center"/>
    </xf>
    <xf numFmtId="0" fontId="1" fillId="2" borderId="0" xfId="0" applyFont="1" applyFill="1" applyAlignment="1" applyProtection="1">
      <alignment horizontal="left" indent="1"/>
    </xf>
    <xf numFmtId="10" fontId="1" fillId="2" borderId="0" xfId="0" applyNumberFormat="1" applyFont="1" applyFill="1" applyAlignment="1" applyProtection="1">
      <alignment horizontal="center"/>
    </xf>
    <xf numFmtId="3" fontId="5" fillId="3" borderId="2" xfId="0" applyNumberFormat="1"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3" borderId="3"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protection locked="0"/>
    </xf>
    <xf numFmtId="10" fontId="2" fillId="0" borderId="0" xfId="0" applyNumberFormat="1" applyFont="1"/>
    <xf numFmtId="164" fontId="2" fillId="2" borderId="4" xfId="0" applyNumberFormat="1" applyFont="1" applyFill="1" applyBorder="1" applyAlignment="1" applyProtection="1">
      <alignment horizontal="center" vertical="center"/>
    </xf>
    <xf numFmtId="164" fontId="2" fillId="2" borderId="3" xfId="0" applyNumberFormat="1" applyFont="1" applyFill="1" applyBorder="1" applyAlignment="1" applyProtection="1">
      <alignment horizontal="center" vertical="center"/>
    </xf>
    <xf numFmtId="0" fontId="11" fillId="4" borderId="0" xfId="0" applyFont="1" applyFill="1" applyAlignment="1" applyProtection="1">
      <alignment horizontal="right" vertical="center" wrapText="1" indent="1"/>
    </xf>
    <xf numFmtId="0" fontId="12" fillId="4" borderId="0" xfId="0" applyFont="1" applyFill="1" applyAlignment="1" applyProtection="1">
      <alignment horizontal="right" vertical="center" wrapText="1" indent="1"/>
    </xf>
    <xf numFmtId="0" fontId="2" fillId="2" borderId="0" xfId="0" applyFont="1" applyFill="1" applyAlignment="1" applyProtection="1">
      <alignment horizontal="left" wrapText="1" indent="1"/>
    </xf>
    <xf numFmtId="0" fontId="0" fillId="0" borderId="0" xfId="0" applyAlignment="1" applyProtection="1">
      <alignment horizontal="left" wrapText="1" indent="1"/>
    </xf>
    <xf numFmtId="0" fontId="5" fillId="3" borderId="0" xfId="0" applyFont="1" applyFill="1" applyAlignment="1" applyProtection="1">
      <alignment horizontal="left" vertical="center" indent="1"/>
      <protection locked="0"/>
    </xf>
    <xf numFmtId="0" fontId="10" fillId="0" borderId="0" xfId="0" applyFont="1" applyAlignment="1" applyProtection="1">
      <alignment horizontal="left" vertical="center" indent="1"/>
      <protection locked="0"/>
    </xf>
    <xf numFmtId="10" fontId="4" fillId="2" borderId="1"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10" fontId="4" fillId="2" borderId="1" xfId="0" applyNumberFormat="1" applyFont="1" applyFill="1" applyBorder="1" applyAlignment="1" applyProtection="1">
      <alignment horizontal="center"/>
    </xf>
    <xf numFmtId="0" fontId="7" fillId="0" borderId="1" xfId="0" applyFont="1" applyBorder="1" applyAlignment="1" applyProtection="1">
      <alignment horizontal="center"/>
    </xf>
    <xf numFmtId="0" fontId="1" fillId="2" borderId="0" xfId="0" applyFont="1" applyFill="1" applyAlignment="1" applyProtection="1">
      <alignment horizontal="center" vertical="center" wrapText="1"/>
    </xf>
    <xf numFmtId="0" fontId="0" fillId="0" borderId="1" xfId="0" applyBorder="1" applyAlignment="1" applyProtection="1">
      <alignment vertical="center" wrapText="1"/>
    </xf>
  </cellXfs>
  <cellStyles count="1">
    <cellStyle name="Normal" xfId="0" builtinId="0"/>
  </cellStyles>
  <dxfs count="0"/>
  <tableStyles count="0" defaultTableStyle="TableStyleMedium2" defaultPivotStyle="PivotStyleLight16"/>
  <colors>
    <mruColors>
      <color rgb="FF2D71BB"/>
      <color rgb="FF4B8DC9"/>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112059</xdr:colOff>
      <xdr:row>0</xdr:row>
      <xdr:rowOff>0</xdr:rowOff>
    </xdr:from>
    <xdr:to>
      <xdr:col>1</xdr:col>
      <xdr:colOff>292058</xdr:colOff>
      <xdr:row>5</xdr:row>
      <xdr:rowOff>58831</xdr:rowOff>
    </xdr:to>
    <xdr:pic>
      <xdr:nvPicPr>
        <xdr:cNvPr id="3" name="Picture 2">
          <a:extLst>
            <a:ext uri="{FF2B5EF4-FFF2-40B4-BE49-F238E27FC236}">
              <a16:creationId xmlns:a16="http://schemas.microsoft.com/office/drawing/2014/main" id="{D7F94ABE-39EB-4FC6-AAE2-51B89B6EC0B5}"/>
            </a:ext>
          </a:extLst>
        </xdr:cNvPr>
        <xdr:cNvPicPr>
          <a:picLocks noChangeAspect="1"/>
        </xdr:cNvPicPr>
      </xdr:nvPicPr>
      <xdr:blipFill>
        <a:blip xmlns:r="http://schemas.openxmlformats.org/officeDocument/2006/relationships" r:embed="rId1"/>
        <a:stretch>
          <a:fillRect/>
        </a:stretch>
      </xdr:blipFill>
      <xdr:spPr>
        <a:xfrm>
          <a:off x="112059" y="0"/>
          <a:ext cx="2522028" cy="7872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D3312-9119-4B2C-93A6-DBC493F1C46E}">
  <dimension ref="A1:N71"/>
  <sheetViews>
    <sheetView tabSelected="1" zoomScale="140" zoomScaleNormal="140" workbookViewId="0">
      <selection activeCell="J12" sqref="J12"/>
    </sheetView>
  </sheetViews>
  <sheetFormatPr defaultRowHeight="11.25" x14ac:dyDescent="0.2"/>
  <cols>
    <col min="1" max="1" width="35.140625" style="1" customWidth="1"/>
    <col min="2" max="2" width="6.85546875" style="2" bestFit="1" customWidth="1"/>
    <col min="3" max="7" width="7" style="2" customWidth="1"/>
    <col min="8" max="8" width="4" style="1" customWidth="1"/>
    <col min="9" max="9" width="39.28515625" style="1" customWidth="1"/>
    <col min="10" max="10" width="11.85546875" style="1" customWidth="1"/>
    <col min="11" max="11" width="9.140625" style="1"/>
    <col min="12" max="12" width="6.28515625" style="1" bestFit="1" customWidth="1"/>
    <col min="13" max="13" width="5.42578125" style="1" bestFit="1" customWidth="1"/>
    <col min="14" max="14" width="6.28515625" style="1" bestFit="1" customWidth="1"/>
    <col min="15" max="16384" width="9.140625" style="1"/>
  </cols>
  <sheetData>
    <row r="1" spans="1:14" x14ac:dyDescent="0.2">
      <c r="A1" s="5"/>
      <c r="B1" s="6"/>
      <c r="C1" s="66" t="s">
        <v>41</v>
      </c>
      <c r="D1" s="67"/>
      <c r="E1" s="67"/>
      <c r="F1" s="67"/>
      <c r="G1" s="67"/>
      <c r="H1" s="67"/>
      <c r="I1" s="67"/>
      <c r="J1" s="67"/>
    </row>
    <row r="2" spans="1:14" x14ac:dyDescent="0.2">
      <c r="A2" s="5"/>
      <c r="B2" s="6"/>
      <c r="C2" s="67"/>
      <c r="D2" s="67"/>
      <c r="E2" s="67"/>
      <c r="F2" s="67"/>
      <c r="G2" s="67"/>
      <c r="H2" s="67"/>
      <c r="I2" s="67"/>
      <c r="J2" s="67"/>
    </row>
    <row r="3" spans="1:14" x14ac:dyDescent="0.2">
      <c r="A3" s="5"/>
      <c r="B3" s="6"/>
      <c r="C3" s="67"/>
      <c r="D3" s="67"/>
      <c r="E3" s="67"/>
      <c r="F3" s="67"/>
      <c r="G3" s="67"/>
      <c r="H3" s="67"/>
      <c r="I3" s="67"/>
      <c r="J3" s="67"/>
    </row>
    <row r="4" spans="1:14" x14ac:dyDescent="0.2">
      <c r="A4" s="5"/>
      <c r="B4" s="6"/>
      <c r="C4" s="67"/>
      <c r="D4" s="67"/>
      <c r="E4" s="67"/>
      <c r="F4" s="67"/>
      <c r="G4" s="67"/>
      <c r="H4" s="67"/>
      <c r="I4" s="67"/>
      <c r="J4" s="67"/>
    </row>
    <row r="5" spans="1:14" x14ac:dyDescent="0.2">
      <c r="A5" s="5"/>
      <c r="B5" s="6"/>
      <c r="C5" s="67"/>
      <c r="D5" s="67"/>
      <c r="E5" s="67"/>
      <c r="F5" s="67"/>
      <c r="G5" s="67"/>
      <c r="H5" s="67"/>
      <c r="I5" s="67"/>
      <c r="J5" s="67"/>
    </row>
    <row r="6" spans="1:14" x14ac:dyDescent="0.2">
      <c r="A6" s="5"/>
      <c r="B6" s="6"/>
      <c r="C6" s="6"/>
      <c r="D6" s="6"/>
      <c r="E6" s="6"/>
      <c r="F6" s="6"/>
      <c r="G6" s="6"/>
      <c r="H6" s="5"/>
      <c r="I6" s="5"/>
      <c r="J6" s="5"/>
    </row>
    <row r="7" spans="1:14" x14ac:dyDescent="0.2">
      <c r="A7" s="5"/>
      <c r="B7" s="6"/>
      <c r="C7" s="6"/>
      <c r="D7" s="6"/>
      <c r="E7" s="6"/>
      <c r="F7" s="6"/>
      <c r="G7" s="6"/>
      <c r="H7" s="5"/>
      <c r="I7" s="5"/>
      <c r="J7" s="5"/>
    </row>
    <row r="8" spans="1:14" x14ac:dyDescent="0.2">
      <c r="A8" s="5"/>
      <c r="B8" s="6"/>
      <c r="C8" s="6"/>
      <c r="D8" s="6"/>
      <c r="E8" s="6"/>
      <c r="F8" s="6"/>
      <c r="G8" s="6"/>
      <c r="H8" s="5"/>
      <c r="I8" s="5"/>
      <c r="J8" s="5"/>
    </row>
    <row r="9" spans="1:14" ht="11.25" customHeight="1" x14ac:dyDescent="0.25">
      <c r="A9" s="7"/>
      <c r="B9" s="8"/>
      <c r="C9" s="74" t="s">
        <v>37</v>
      </c>
      <c r="D9" s="75"/>
      <c r="E9" s="75"/>
      <c r="F9" s="75"/>
      <c r="G9" s="75"/>
      <c r="H9" s="5"/>
      <c r="I9" s="9"/>
      <c r="J9" s="76" t="s">
        <v>40</v>
      </c>
    </row>
    <row r="10" spans="1:14" ht="15" x14ac:dyDescent="0.2">
      <c r="A10" s="10" t="s">
        <v>35</v>
      </c>
      <c r="B10" s="11" t="s">
        <v>12</v>
      </c>
      <c r="C10" s="12" t="s">
        <v>23</v>
      </c>
      <c r="D10" s="12" t="s">
        <v>24</v>
      </c>
      <c r="E10" s="12" t="s">
        <v>25</v>
      </c>
      <c r="F10" s="12" t="s">
        <v>26</v>
      </c>
      <c r="G10" s="12" t="s">
        <v>27</v>
      </c>
      <c r="H10" s="5"/>
      <c r="I10" s="13" t="s">
        <v>21</v>
      </c>
      <c r="J10" s="77"/>
    </row>
    <row r="11" spans="1:14" x14ac:dyDescent="0.2">
      <c r="A11" s="14" t="s">
        <v>19</v>
      </c>
      <c r="B11" s="15" t="s">
        <v>11</v>
      </c>
      <c r="C11" s="16">
        <f>100%-C12-C13</f>
        <v>0.79999999999999993</v>
      </c>
      <c r="D11" s="16">
        <f>100%-D12-D13</f>
        <v>0.6</v>
      </c>
      <c r="E11" s="16">
        <f>100%-E12-E13</f>
        <v>0.4</v>
      </c>
      <c r="F11" s="16">
        <f>100%-F12-F13</f>
        <v>0.19999999999999996</v>
      </c>
      <c r="G11" s="16">
        <f>100%-G12-G13</f>
        <v>0</v>
      </c>
      <c r="H11" s="9"/>
      <c r="I11" s="14"/>
      <c r="J11" s="17"/>
      <c r="L11" s="63"/>
      <c r="M11" s="63"/>
      <c r="N11" s="63"/>
    </row>
    <row r="12" spans="1:14" x14ac:dyDescent="0.2">
      <c r="A12" s="18" t="s">
        <v>15</v>
      </c>
      <c r="B12" s="19" t="s">
        <v>5</v>
      </c>
      <c r="C12" s="20">
        <f>20%-C13</f>
        <v>5.5479803505456393E-2</v>
      </c>
      <c r="D12" s="20">
        <f>40%-D13</f>
        <v>0.11095960701091279</v>
      </c>
      <c r="E12" s="20">
        <f>60%-E13</f>
        <v>0.16643941051636912</v>
      </c>
      <c r="F12" s="20">
        <f>80%-F13</f>
        <v>0.22191921402182557</v>
      </c>
      <c r="G12" s="20">
        <f>100%-G13</f>
        <v>0.27739901752728191</v>
      </c>
      <c r="H12" s="9"/>
      <c r="I12" s="18" t="s">
        <v>2</v>
      </c>
      <c r="J12" s="59">
        <v>1551527</v>
      </c>
      <c r="L12" s="63"/>
      <c r="M12" s="63"/>
      <c r="N12" s="63"/>
    </row>
    <row r="13" spans="1:14" x14ac:dyDescent="0.2">
      <c r="A13" s="21" t="s">
        <v>20</v>
      </c>
      <c r="B13" s="22" t="s">
        <v>14</v>
      </c>
      <c r="C13" s="23">
        <f>20%*70%*($J$13/$J$14)</f>
        <v>0.14452019649454362</v>
      </c>
      <c r="D13" s="23">
        <f>40%*70%*($J$13/$J$14)</f>
        <v>0.28904039298908724</v>
      </c>
      <c r="E13" s="23">
        <f>60%*70%*($J$13/$J$14)</f>
        <v>0.43356058948363085</v>
      </c>
      <c r="F13" s="23">
        <f>80%*70%*($J$13/$J$14)</f>
        <v>0.57808078597817447</v>
      </c>
      <c r="G13" s="23">
        <f>100%*70%*($J$13/$J$14)</f>
        <v>0.72260098247271809</v>
      </c>
      <c r="H13" s="9"/>
      <c r="I13" s="21" t="s">
        <v>13</v>
      </c>
      <c r="J13" s="60">
        <v>49605584</v>
      </c>
      <c r="L13" s="63"/>
      <c r="M13" s="63"/>
      <c r="N13" s="63"/>
    </row>
    <row r="14" spans="1:14" hidden="1" x14ac:dyDescent="0.2">
      <c r="A14" s="14"/>
      <c r="B14" s="24"/>
      <c r="C14" s="16"/>
      <c r="D14" s="16"/>
      <c r="E14" s="16"/>
      <c r="F14" s="16"/>
      <c r="G14" s="16"/>
      <c r="H14" s="9"/>
      <c r="I14" s="14" t="s">
        <v>9</v>
      </c>
      <c r="J14" s="25">
        <f>J13-J12</f>
        <v>48054057</v>
      </c>
    </row>
    <row r="15" spans="1:14" x14ac:dyDescent="0.2">
      <c r="A15" s="14"/>
      <c r="B15" s="24"/>
      <c r="C15" s="26">
        <f>SUM(C11:C13)</f>
        <v>0.99999999999999989</v>
      </c>
      <c r="D15" s="26">
        <f>SUM(D11:D13)</f>
        <v>1</v>
      </c>
      <c r="E15" s="26">
        <f>SUM(E11:E13)</f>
        <v>1</v>
      </c>
      <c r="F15" s="26">
        <f>SUM(F11:F13)</f>
        <v>1</v>
      </c>
      <c r="G15" s="26">
        <f>SUM(G11:G13)</f>
        <v>1</v>
      </c>
      <c r="H15" s="9"/>
      <c r="I15" s="14"/>
      <c r="J15" s="9"/>
    </row>
    <row r="16" spans="1:14" x14ac:dyDescent="0.2">
      <c r="A16" s="14"/>
      <c r="B16" s="24"/>
      <c r="C16" s="27"/>
      <c r="D16" s="27"/>
      <c r="E16" s="27"/>
      <c r="F16" s="27"/>
      <c r="G16" s="27"/>
      <c r="H16" s="9"/>
      <c r="I16" s="14"/>
      <c r="J16" s="9"/>
    </row>
    <row r="17" spans="1:10" hidden="1" x14ac:dyDescent="0.2">
      <c r="A17" s="14"/>
      <c r="B17" s="24"/>
      <c r="C17" s="27"/>
      <c r="D17" s="27"/>
      <c r="E17" s="27"/>
      <c r="F17" s="27"/>
      <c r="G17" s="27"/>
      <c r="H17" s="9"/>
      <c r="I17" s="14"/>
      <c r="J17" s="9"/>
    </row>
    <row r="18" spans="1:10" hidden="1" x14ac:dyDescent="0.2">
      <c r="A18" s="28" t="s">
        <v>31</v>
      </c>
      <c r="B18" s="29"/>
      <c r="C18" s="64">
        <v>2.0000000000000001E-4</v>
      </c>
      <c r="D18" s="64">
        <v>4.0000000000000002E-4</v>
      </c>
      <c r="E18" s="64">
        <v>5.9999999999999995E-4</v>
      </c>
      <c r="F18" s="64">
        <v>8.9999999999999998E-4</v>
      </c>
      <c r="G18" s="64">
        <v>1.1000000000000001E-3</v>
      </c>
      <c r="H18" s="9"/>
      <c r="I18" s="14"/>
      <c r="J18" s="9"/>
    </row>
    <row r="19" spans="1:10" hidden="1" x14ac:dyDescent="0.2">
      <c r="A19" s="31" t="s">
        <v>32</v>
      </c>
      <c r="B19" s="32"/>
      <c r="C19" s="65">
        <v>8.9999999999999998E-4</v>
      </c>
      <c r="D19" s="65">
        <v>8.9999999999999998E-4</v>
      </c>
      <c r="E19" s="65">
        <v>8.9999999999999998E-4</v>
      </c>
      <c r="F19" s="65">
        <v>8.0000000000000004E-4</v>
      </c>
      <c r="G19" s="65">
        <v>8.0000000000000004E-4</v>
      </c>
      <c r="H19" s="9"/>
      <c r="I19" s="14"/>
      <c r="J19" s="9"/>
    </row>
    <row r="20" spans="1:10" hidden="1" x14ac:dyDescent="0.2">
      <c r="A20" s="34" t="s">
        <v>33</v>
      </c>
      <c r="B20" s="24"/>
      <c r="C20" s="27">
        <f>SUM(C18:C19)</f>
        <v>1.1000000000000001E-3</v>
      </c>
      <c r="D20" s="27">
        <f t="shared" ref="D20:G20" si="0">SUM(D18:D19)</f>
        <v>1.2999999999999999E-3</v>
      </c>
      <c r="E20" s="27">
        <f t="shared" si="0"/>
        <v>1.5E-3</v>
      </c>
      <c r="F20" s="27">
        <f t="shared" si="0"/>
        <v>1.7000000000000001E-3</v>
      </c>
      <c r="G20" s="27">
        <f t="shared" si="0"/>
        <v>1.9000000000000002E-3</v>
      </c>
      <c r="H20" s="9"/>
      <c r="I20" s="14"/>
      <c r="J20" s="9"/>
    </row>
    <row r="21" spans="1:10" x14ac:dyDescent="0.2">
      <c r="A21" s="34"/>
      <c r="B21" s="24"/>
      <c r="C21" s="27"/>
      <c r="D21" s="27"/>
      <c r="E21" s="27"/>
      <c r="F21" s="27"/>
      <c r="G21" s="27"/>
      <c r="H21" s="9"/>
      <c r="I21" s="14"/>
      <c r="J21" s="9"/>
    </row>
    <row r="22" spans="1:10" ht="2.1" customHeight="1" x14ac:dyDescent="0.2">
      <c r="A22" s="35"/>
      <c r="B22" s="36"/>
      <c r="C22" s="37"/>
      <c r="D22" s="37"/>
      <c r="E22" s="37"/>
      <c r="F22" s="37"/>
      <c r="G22" s="37"/>
      <c r="H22" s="38"/>
      <c r="I22" s="39"/>
      <c r="J22" s="38"/>
    </row>
    <row r="23" spans="1:10" x14ac:dyDescent="0.2">
      <c r="A23" s="34"/>
      <c r="B23" s="24"/>
      <c r="C23" s="26"/>
      <c r="D23" s="26"/>
      <c r="E23" s="26"/>
      <c r="F23" s="26"/>
      <c r="G23" s="26"/>
      <c r="H23" s="9"/>
      <c r="I23" s="14"/>
      <c r="J23" s="9"/>
    </row>
    <row r="24" spans="1:10" ht="11.25" customHeight="1" x14ac:dyDescent="0.2">
      <c r="A24" s="21"/>
      <c r="B24" s="40"/>
      <c r="C24" s="72" t="s">
        <v>37</v>
      </c>
      <c r="D24" s="73"/>
      <c r="E24" s="73"/>
      <c r="F24" s="73"/>
      <c r="G24" s="73"/>
      <c r="H24" s="9"/>
      <c r="I24" s="14"/>
      <c r="J24" s="76" t="s">
        <v>40</v>
      </c>
    </row>
    <row r="25" spans="1:10" ht="15" customHeight="1" x14ac:dyDescent="0.2">
      <c r="A25" s="10" t="s">
        <v>36</v>
      </c>
      <c r="B25" s="11" t="s">
        <v>12</v>
      </c>
      <c r="C25" s="11" t="s">
        <v>23</v>
      </c>
      <c r="D25" s="11" t="s">
        <v>24</v>
      </c>
      <c r="E25" s="11" t="s">
        <v>25</v>
      </c>
      <c r="F25" s="11" t="s">
        <v>26</v>
      </c>
      <c r="G25" s="11" t="s">
        <v>27</v>
      </c>
      <c r="H25" s="9"/>
      <c r="I25" s="13" t="s">
        <v>21</v>
      </c>
      <c r="J25" s="77"/>
    </row>
    <row r="26" spans="1:10" x14ac:dyDescent="0.2">
      <c r="A26" s="14" t="s">
        <v>19</v>
      </c>
      <c r="B26" s="15" t="s">
        <v>11</v>
      </c>
      <c r="C26" s="16">
        <f>100%-SUM(C27:C29)</f>
        <v>0.8</v>
      </c>
      <c r="D26" s="16">
        <f t="shared" ref="D26:G26" si="1">100%-SUM(D27:D29)</f>
        <v>0.6</v>
      </c>
      <c r="E26" s="16">
        <f t="shared" si="1"/>
        <v>0.4</v>
      </c>
      <c r="F26" s="16">
        <f t="shared" si="1"/>
        <v>0.19999999999999996</v>
      </c>
      <c r="G26" s="16">
        <f t="shared" si="1"/>
        <v>0</v>
      </c>
      <c r="H26" s="9"/>
      <c r="I26" s="14"/>
      <c r="J26" s="9"/>
    </row>
    <row r="27" spans="1:10" x14ac:dyDescent="0.2">
      <c r="A27" s="18" t="s">
        <v>15</v>
      </c>
      <c r="B27" s="19" t="s">
        <v>5</v>
      </c>
      <c r="C27" s="20">
        <f>20%-C28-C29</f>
        <v>5.5479803411391568E-2</v>
      </c>
      <c r="D27" s="20">
        <f>40%-D28-D29</f>
        <v>0.11095960682278314</v>
      </c>
      <c r="E27" s="20">
        <f>60%-E28-E29</f>
        <v>0.16643941023417466</v>
      </c>
      <c r="F27" s="20">
        <f>80%-F28-F29</f>
        <v>0.22191921364556627</v>
      </c>
      <c r="G27" s="20">
        <f>100%-G28-G29</f>
        <v>0.2773990170569578</v>
      </c>
      <c r="H27" s="9"/>
      <c r="I27" s="18" t="s">
        <v>2</v>
      </c>
      <c r="J27" s="59">
        <v>1551527</v>
      </c>
    </row>
    <row r="28" spans="1:10" x14ac:dyDescent="0.2">
      <c r="A28" s="18" t="s">
        <v>18</v>
      </c>
      <c r="B28" s="19" t="s">
        <v>6</v>
      </c>
      <c r="C28" s="20">
        <f>20%*70%*($J$28/$J$30)</f>
        <v>7.9026455539986037E-2</v>
      </c>
      <c r="D28" s="20">
        <f>40%*70%*($J$28/$J$30)</f>
        <v>0.15805291107997207</v>
      </c>
      <c r="E28" s="20">
        <f>60%*70%*($J$28/$J$30)</f>
        <v>0.23707936661995813</v>
      </c>
      <c r="F28" s="20">
        <f>80%*70%*($J$28/$J$30)</f>
        <v>0.31610582215994415</v>
      </c>
      <c r="G28" s="20">
        <f>100%*70%*($J$28/$J$30)</f>
        <v>0.3951322776999302</v>
      </c>
      <c r="H28" s="9"/>
      <c r="I28" s="18" t="s">
        <v>22</v>
      </c>
      <c r="J28" s="59">
        <v>27125298</v>
      </c>
    </row>
    <row r="29" spans="1:10" x14ac:dyDescent="0.2">
      <c r="A29" s="31" t="s">
        <v>29</v>
      </c>
      <c r="B29" s="41" t="s">
        <v>28</v>
      </c>
      <c r="C29" s="33">
        <f>20%*70%*($J$29/$J$30)</f>
        <v>6.5493741048622406E-2</v>
      </c>
      <c r="D29" s="33">
        <f>40%*70%*($J$29/$J$30)</f>
        <v>0.13098748209724481</v>
      </c>
      <c r="E29" s="33">
        <f>60%*70%*($J$29/$J$30)</f>
        <v>0.19648122314586722</v>
      </c>
      <c r="F29" s="33">
        <f>80%*70%*($J$29/$J$30)</f>
        <v>0.26197496419448962</v>
      </c>
      <c r="G29" s="33">
        <f>100%*70%*($J$29/$J$30)</f>
        <v>0.327468705243112</v>
      </c>
      <c r="H29" s="9"/>
      <c r="I29" s="31" t="s">
        <v>30</v>
      </c>
      <c r="J29" s="61">
        <v>22480285</v>
      </c>
    </row>
    <row r="30" spans="1:10" hidden="1" x14ac:dyDescent="0.2">
      <c r="A30" s="42"/>
      <c r="B30" s="43"/>
      <c r="C30" s="44"/>
      <c r="D30" s="44"/>
      <c r="E30" s="44"/>
      <c r="F30" s="44"/>
      <c r="G30" s="44"/>
      <c r="H30" s="9"/>
      <c r="I30" s="14" t="s">
        <v>9</v>
      </c>
      <c r="J30" s="45">
        <f>J28+J29-J27</f>
        <v>48054056</v>
      </c>
    </row>
    <row r="31" spans="1:10" hidden="1" x14ac:dyDescent="0.2">
      <c r="A31" s="14"/>
      <c r="B31" s="15"/>
      <c r="C31" s="16"/>
      <c r="D31" s="16"/>
      <c r="E31" s="16"/>
      <c r="F31" s="16"/>
      <c r="G31" s="16"/>
      <c r="H31" s="9"/>
      <c r="I31" s="46"/>
      <c r="J31" s="9"/>
    </row>
    <row r="32" spans="1:10" x14ac:dyDescent="0.2">
      <c r="A32" s="14"/>
      <c r="B32" s="24"/>
      <c r="C32" s="26">
        <f>SUM(C26:C31)</f>
        <v>1</v>
      </c>
      <c r="D32" s="26">
        <f>SUM(D26:D31)</f>
        <v>1</v>
      </c>
      <c r="E32" s="26">
        <f>SUM(E26:E31)</f>
        <v>1</v>
      </c>
      <c r="F32" s="26">
        <f>SUM(F26:F31)</f>
        <v>1</v>
      </c>
      <c r="G32" s="26">
        <f>SUM(G26:G31)</f>
        <v>1</v>
      </c>
      <c r="H32" s="9"/>
      <c r="I32" s="47" t="s">
        <v>38</v>
      </c>
      <c r="J32" s="9"/>
    </row>
    <row r="33" spans="1:10" x14ac:dyDescent="0.2">
      <c r="A33" s="14"/>
      <c r="B33" s="24"/>
      <c r="C33" s="16"/>
      <c r="D33" s="16"/>
      <c r="E33" s="16"/>
      <c r="F33" s="16"/>
      <c r="G33" s="16"/>
      <c r="H33" s="9"/>
      <c r="I33" s="14"/>
      <c r="J33" s="9"/>
    </row>
    <row r="34" spans="1:10" hidden="1" x14ac:dyDescent="0.2">
      <c r="A34" s="14"/>
      <c r="B34" s="24"/>
      <c r="C34" s="16"/>
      <c r="D34" s="16"/>
      <c r="E34" s="16"/>
      <c r="F34" s="16"/>
      <c r="G34" s="16"/>
      <c r="H34" s="9"/>
      <c r="I34" s="14"/>
      <c r="J34" s="9"/>
    </row>
    <row r="35" spans="1:10" hidden="1" x14ac:dyDescent="0.2">
      <c r="A35" s="28" t="s">
        <v>31</v>
      </c>
      <c r="B35" s="29"/>
      <c r="C35" s="30">
        <v>2.0000000000000001E-4</v>
      </c>
      <c r="D35" s="30">
        <v>2.9999999999999997E-4</v>
      </c>
      <c r="E35" s="30">
        <v>5.0000000000000001E-4</v>
      </c>
      <c r="F35" s="30">
        <v>5.9999999999999995E-4</v>
      </c>
      <c r="G35" s="30">
        <v>8.0000000000000004E-4</v>
      </c>
      <c r="H35" s="9"/>
      <c r="I35" s="14"/>
      <c r="J35" s="9"/>
    </row>
    <row r="36" spans="1:10" hidden="1" x14ac:dyDescent="0.2">
      <c r="A36" s="31" t="s">
        <v>32</v>
      </c>
      <c r="B36" s="32"/>
      <c r="C36" s="33">
        <v>8.0000000000000004E-4</v>
      </c>
      <c r="D36" s="33">
        <v>8.0000000000000004E-4</v>
      </c>
      <c r="E36" s="33">
        <v>6.9999999999999999E-4</v>
      </c>
      <c r="F36" s="33">
        <v>5.9999999999999995E-4</v>
      </c>
      <c r="G36" s="33">
        <v>5.9999999999999995E-4</v>
      </c>
      <c r="H36" s="9"/>
      <c r="I36" s="14"/>
      <c r="J36" s="9"/>
    </row>
    <row r="37" spans="1:10" hidden="1" x14ac:dyDescent="0.2">
      <c r="A37" s="34" t="s">
        <v>33</v>
      </c>
      <c r="B37" s="24"/>
      <c r="C37" s="26">
        <f>SUM(C35:C36)</f>
        <v>1E-3</v>
      </c>
      <c r="D37" s="26">
        <f t="shared" ref="D37" si="2">SUM(D35:D36)</f>
        <v>1.1000000000000001E-3</v>
      </c>
      <c r="E37" s="26">
        <f t="shared" ref="E37" si="3">SUM(E35:E36)</f>
        <v>1.2000000000000001E-3</v>
      </c>
      <c r="F37" s="26">
        <f t="shared" ref="F37" si="4">SUM(F35:F36)</f>
        <v>1.1999999999999999E-3</v>
      </c>
      <c r="G37" s="26">
        <f t="shared" ref="G37" si="5">SUM(G35:G36)</f>
        <v>1.4E-3</v>
      </c>
      <c r="H37" s="9"/>
      <c r="I37" s="14"/>
      <c r="J37" s="9"/>
    </row>
    <row r="38" spans="1:10" x14ac:dyDescent="0.2">
      <c r="A38" s="34"/>
      <c r="B38" s="24"/>
      <c r="C38" s="26"/>
      <c r="D38" s="26"/>
      <c r="E38" s="26"/>
      <c r="F38" s="26"/>
      <c r="G38" s="26"/>
      <c r="H38" s="9"/>
      <c r="I38" s="14"/>
      <c r="J38" s="9"/>
    </row>
    <row r="39" spans="1:10" ht="2.1" customHeight="1" x14ac:dyDescent="0.2">
      <c r="A39" s="35"/>
      <c r="B39" s="36"/>
      <c r="C39" s="37"/>
      <c r="D39" s="37"/>
      <c r="E39" s="37"/>
      <c r="F39" s="37"/>
      <c r="G39" s="37"/>
      <c r="H39" s="38"/>
      <c r="I39" s="39"/>
      <c r="J39" s="38"/>
    </row>
    <row r="40" spans="1:10" x14ac:dyDescent="0.2">
      <c r="A40" s="34"/>
      <c r="B40" s="24"/>
      <c r="C40" s="26"/>
      <c r="D40" s="26"/>
      <c r="E40" s="26"/>
      <c r="F40" s="26"/>
      <c r="G40" s="26"/>
      <c r="H40" s="9"/>
      <c r="I40" s="14"/>
      <c r="J40" s="9"/>
    </row>
    <row r="41" spans="1:10" ht="11.25" customHeight="1" x14ac:dyDescent="0.2">
      <c r="A41" s="13"/>
      <c r="B41" s="40"/>
      <c r="C41" s="72" t="s">
        <v>37</v>
      </c>
      <c r="D41" s="73"/>
      <c r="E41" s="73"/>
      <c r="F41" s="73"/>
      <c r="G41" s="73"/>
      <c r="H41" s="9"/>
      <c r="I41" s="14"/>
      <c r="J41" s="76" t="s">
        <v>40</v>
      </c>
    </row>
    <row r="42" spans="1:10" ht="15" x14ac:dyDescent="0.2">
      <c r="A42" s="10" t="s">
        <v>34</v>
      </c>
      <c r="B42" s="11" t="s">
        <v>12</v>
      </c>
      <c r="C42" s="48" t="s">
        <v>23</v>
      </c>
      <c r="D42" s="48" t="s">
        <v>24</v>
      </c>
      <c r="E42" s="48" t="s">
        <v>25</v>
      </c>
      <c r="F42" s="48" t="s">
        <v>26</v>
      </c>
      <c r="G42" s="48" t="s">
        <v>27</v>
      </c>
      <c r="H42" s="9"/>
      <c r="I42" s="13" t="s">
        <v>21</v>
      </c>
      <c r="J42" s="77"/>
    </row>
    <row r="43" spans="1:10" x14ac:dyDescent="0.2">
      <c r="A43" s="14" t="s">
        <v>19</v>
      </c>
      <c r="B43" s="15" t="s">
        <v>11</v>
      </c>
      <c r="C43" s="16">
        <f>100%-SUM(C44:C48)</f>
        <v>0.8</v>
      </c>
      <c r="D43" s="16">
        <f>100%-SUM(D44:D48)</f>
        <v>0.6</v>
      </c>
      <c r="E43" s="16">
        <f>100%-SUM(E44:E48)</f>
        <v>0.39999999999999991</v>
      </c>
      <c r="F43" s="16">
        <f>100%-SUM(F44:F48)</f>
        <v>0.19999999999999996</v>
      </c>
      <c r="G43" s="16">
        <f>100%-SUM(G44:G48)</f>
        <v>0</v>
      </c>
      <c r="H43" s="9"/>
      <c r="I43" s="14" t="s">
        <v>0</v>
      </c>
      <c r="J43" s="62">
        <v>44636377</v>
      </c>
    </row>
    <row r="44" spans="1:10" x14ac:dyDescent="0.2">
      <c r="A44" s="18" t="s">
        <v>15</v>
      </c>
      <c r="B44" s="19" t="s">
        <v>5</v>
      </c>
      <c r="C44" s="20">
        <f>20%-C45-C46-C48</f>
        <v>5.5501354737407763E-2</v>
      </c>
      <c r="D44" s="20">
        <f>40%-D45-D46-D48</f>
        <v>0.11100270947481553</v>
      </c>
      <c r="E44" s="20">
        <f>60%-E45-E46-E48</f>
        <v>0.16650406421222325</v>
      </c>
      <c r="F44" s="20">
        <f>80%-F45-F46-F48</f>
        <v>0.22200541894963105</v>
      </c>
      <c r="G44" s="20">
        <f>100%-G45-G46-G48</f>
        <v>0.2775067736870388</v>
      </c>
      <c r="H44" s="9"/>
      <c r="I44" s="18" t="s">
        <v>2</v>
      </c>
      <c r="J44" s="59">
        <v>1551527</v>
      </c>
    </row>
    <row r="45" spans="1:10" x14ac:dyDescent="0.2">
      <c r="A45" s="18" t="s">
        <v>18</v>
      </c>
      <c r="B45" s="19" t="s">
        <v>6</v>
      </c>
      <c r="C45" s="20">
        <f>20%*70%*($J$45/$J$49)</f>
        <v>7.8649674381498808E-2</v>
      </c>
      <c r="D45" s="20">
        <f>40%*70%*($J$45/$J$49)</f>
        <v>0.15729934876299762</v>
      </c>
      <c r="E45" s="20">
        <f>60%*70%*($J$45/$J$49)</f>
        <v>0.23594902314449642</v>
      </c>
      <c r="F45" s="20">
        <f>80%*70%*($J$45/$J$49)</f>
        <v>0.31459869752599523</v>
      </c>
      <c r="G45" s="20">
        <f>100%*70%*($J$45/$J$49)</f>
        <v>0.39324837190749401</v>
      </c>
      <c r="H45" s="9"/>
      <c r="I45" s="18" t="s">
        <v>22</v>
      </c>
      <c r="J45" s="59">
        <v>27125298</v>
      </c>
    </row>
    <row r="46" spans="1:10" x14ac:dyDescent="0.2">
      <c r="A46" s="18" t="s">
        <v>17</v>
      </c>
      <c r="B46" s="19" t="s">
        <v>7</v>
      </c>
      <c r="C46" s="20">
        <f>20%*70%*($J$47/$J$49)*($J$46/$J$47)</f>
        <v>5.077329146462102E-2</v>
      </c>
      <c r="D46" s="20">
        <f>40%*70%*($J$47/$J$49)*($J$46/$J$47)</f>
        <v>0.10154658292924204</v>
      </c>
      <c r="E46" s="20">
        <f>60%*70%*($J$47/$J$49)*($J$46/$J$47)</f>
        <v>0.15231987439386308</v>
      </c>
      <c r="F46" s="20">
        <f>80%*70%*($J$47/$J$49)*($J$46/$J$47)</f>
        <v>0.20309316585848408</v>
      </c>
      <c r="G46" s="20">
        <f>100%*70%*($J$47/$J$49)*($J$46/$J$47)</f>
        <v>0.25386645732310509</v>
      </c>
      <c r="H46" s="9"/>
      <c r="I46" s="18" t="s">
        <v>4</v>
      </c>
      <c r="J46" s="49">
        <f>J43-J45</f>
        <v>17511079</v>
      </c>
    </row>
    <row r="47" spans="1:10" hidden="1" x14ac:dyDescent="0.2">
      <c r="A47" s="14"/>
      <c r="B47" s="15"/>
      <c r="C47" s="16"/>
      <c r="D47" s="16"/>
      <c r="E47" s="16"/>
      <c r="F47" s="16"/>
      <c r="G47" s="16"/>
      <c r="H47" s="9"/>
      <c r="I47" s="14" t="s">
        <v>3</v>
      </c>
      <c r="J47" s="45">
        <f>J43-J44-J45</f>
        <v>15959552</v>
      </c>
    </row>
    <row r="48" spans="1:10" x14ac:dyDescent="0.2">
      <c r="A48" s="21" t="s">
        <v>16</v>
      </c>
      <c r="B48" s="22" t="s">
        <v>8</v>
      </c>
      <c r="C48" s="23">
        <f>20%*70%*($J$48/$J$49)</f>
        <v>1.5075679416472424E-2</v>
      </c>
      <c r="D48" s="23">
        <f>40%*70%*($J$48/$J$49)</f>
        <v>3.0151358832944848E-2</v>
      </c>
      <c r="E48" s="23">
        <f>60%*70%*($J$48/$J$49)</f>
        <v>4.5227038249417276E-2</v>
      </c>
      <c r="F48" s="23">
        <f>80%*70%*($J$48/$J$49)</f>
        <v>6.0302717665889696E-2</v>
      </c>
      <c r="G48" s="23">
        <f>100%*70%*($J$48/$J$49)</f>
        <v>7.5378397082362131E-2</v>
      </c>
      <c r="H48" s="9"/>
      <c r="I48" s="21" t="s">
        <v>1</v>
      </c>
      <c r="J48" s="60">
        <v>5199415</v>
      </c>
    </row>
    <row r="49" spans="1:10" hidden="1" x14ac:dyDescent="0.2">
      <c r="A49" s="9"/>
      <c r="B49" s="24"/>
      <c r="C49" s="16"/>
      <c r="D49" s="16"/>
      <c r="E49" s="16"/>
      <c r="F49" s="26"/>
      <c r="G49" s="26"/>
      <c r="H49" s="9"/>
      <c r="I49" s="14" t="s">
        <v>10</v>
      </c>
      <c r="J49" s="45">
        <f>J43-J44+J48</f>
        <v>48284265</v>
      </c>
    </row>
    <row r="50" spans="1:10" x14ac:dyDescent="0.2">
      <c r="A50" s="9"/>
      <c r="B50" s="24"/>
      <c r="C50" s="26">
        <f>SUM(C43:C48)</f>
        <v>1.0000000000000002</v>
      </c>
      <c r="D50" s="26">
        <f>SUM(D43:D48)</f>
        <v>1</v>
      </c>
      <c r="E50" s="26">
        <f>SUM(E43:E48)</f>
        <v>1</v>
      </c>
      <c r="F50" s="26">
        <f>SUM(F43:F48)</f>
        <v>1</v>
      </c>
      <c r="G50" s="26">
        <f>SUM(G43:G48)</f>
        <v>1</v>
      </c>
      <c r="H50" s="9"/>
      <c r="I50" s="47" t="s">
        <v>38</v>
      </c>
      <c r="J50" s="9"/>
    </row>
    <row r="51" spans="1:10" x14ac:dyDescent="0.2">
      <c r="A51" s="5"/>
      <c r="B51" s="6"/>
      <c r="C51" s="50"/>
      <c r="D51" s="50"/>
      <c r="E51" s="50"/>
      <c r="F51" s="50"/>
      <c r="G51" s="50"/>
      <c r="H51" s="5"/>
      <c r="I51" s="5"/>
      <c r="J51" s="5"/>
    </row>
    <row r="52" spans="1:10" hidden="1" x14ac:dyDescent="0.2">
      <c r="A52" s="5"/>
      <c r="B52" s="6"/>
      <c r="C52" s="50"/>
      <c r="D52" s="50"/>
      <c r="E52" s="50"/>
      <c r="F52" s="50"/>
      <c r="G52" s="50"/>
      <c r="H52" s="5"/>
      <c r="I52" s="5"/>
      <c r="J52" s="5"/>
    </row>
    <row r="53" spans="1:10" hidden="1" x14ac:dyDescent="0.2">
      <c r="A53" s="51" t="s">
        <v>31</v>
      </c>
      <c r="B53" s="52"/>
      <c r="C53" s="53">
        <v>2.0000000000000001E-4</v>
      </c>
      <c r="D53" s="53">
        <v>2.9999999999999997E-4</v>
      </c>
      <c r="E53" s="53">
        <v>5.0000000000000001E-4</v>
      </c>
      <c r="F53" s="53">
        <v>6.9999999999999999E-4</v>
      </c>
      <c r="G53" s="53">
        <v>8.0000000000000004E-4</v>
      </c>
      <c r="H53" s="5"/>
      <c r="I53" s="5"/>
      <c r="J53" s="5"/>
    </row>
    <row r="54" spans="1:10" hidden="1" x14ac:dyDescent="0.2">
      <c r="A54" s="54" t="s">
        <v>32</v>
      </c>
      <c r="B54" s="55"/>
      <c r="C54" s="56">
        <v>8.0000000000000004E-4</v>
      </c>
      <c r="D54" s="56">
        <v>6.9999999999999999E-4</v>
      </c>
      <c r="E54" s="56">
        <v>6.9999999999999999E-4</v>
      </c>
      <c r="F54" s="56">
        <v>5.9999999999999995E-4</v>
      </c>
      <c r="G54" s="56">
        <v>5.0000000000000001E-4</v>
      </c>
      <c r="H54" s="5"/>
      <c r="I54" s="5"/>
      <c r="J54" s="5"/>
    </row>
    <row r="55" spans="1:10" hidden="1" x14ac:dyDescent="0.2">
      <c r="A55" s="57" t="s">
        <v>33</v>
      </c>
      <c r="B55" s="6"/>
      <c r="C55" s="58">
        <f>SUM(C53:C54)</f>
        <v>1E-3</v>
      </c>
      <c r="D55" s="58">
        <f t="shared" ref="D55" si="6">SUM(D53:D54)</f>
        <v>1E-3</v>
      </c>
      <c r="E55" s="58">
        <f t="shared" ref="E55" si="7">SUM(E53:E54)</f>
        <v>1.2000000000000001E-3</v>
      </c>
      <c r="F55" s="58">
        <f t="shared" ref="F55" si="8">SUM(F53:F54)</f>
        <v>1.2999999999999999E-3</v>
      </c>
      <c r="G55" s="58">
        <f t="shared" ref="G55" si="9">SUM(G53:G54)</f>
        <v>1.2999999999999999E-3</v>
      </c>
      <c r="H55" s="5"/>
      <c r="I55" s="5"/>
      <c r="J55" s="5"/>
    </row>
    <row r="56" spans="1:10" x14ac:dyDescent="0.2">
      <c r="A56" s="5"/>
      <c r="B56" s="6"/>
      <c r="C56" s="6"/>
      <c r="D56" s="6"/>
      <c r="E56" s="6"/>
      <c r="F56" s="6"/>
      <c r="G56" s="6"/>
      <c r="H56" s="5"/>
      <c r="I56" s="5"/>
      <c r="J56" s="5"/>
    </row>
    <row r="57" spans="1:10" ht="11.25" customHeight="1" x14ac:dyDescent="0.2">
      <c r="A57" s="70" t="s">
        <v>39</v>
      </c>
      <c r="B57" s="71"/>
      <c r="C57" s="6"/>
      <c r="D57" s="6"/>
      <c r="E57" s="6"/>
      <c r="F57" s="6"/>
      <c r="G57" s="6"/>
      <c r="H57" s="5"/>
      <c r="I57" s="5"/>
      <c r="J57" s="5"/>
    </row>
    <row r="58" spans="1:10" x14ac:dyDescent="0.2">
      <c r="A58" s="5"/>
      <c r="B58" s="6"/>
      <c r="C58" s="6"/>
      <c r="D58" s="6"/>
      <c r="E58" s="6"/>
      <c r="F58" s="6"/>
      <c r="G58" s="6"/>
      <c r="H58" s="5"/>
      <c r="I58" s="5"/>
      <c r="J58" s="5"/>
    </row>
    <row r="59" spans="1:10" x14ac:dyDescent="0.2">
      <c r="A59" s="5"/>
      <c r="B59" s="6"/>
      <c r="C59" s="6"/>
      <c r="D59" s="6"/>
      <c r="E59" s="6"/>
      <c r="F59" s="6"/>
      <c r="G59" s="6"/>
      <c r="H59" s="5"/>
      <c r="I59" s="5"/>
      <c r="J59" s="5"/>
    </row>
    <row r="60" spans="1:10" x14ac:dyDescent="0.2">
      <c r="A60" s="5"/>
      <c r="B60" s="6"/>
      <c r="C60" s="6"/>
      <c r="D60" s="6"/>
      <c r="E60" s="6"/>
      <c r="F60" s="6"/>
      <c r="G60" s="6"/>
      <c r="H60" s="5"/>
      <c r="I60" s="5"/>
      <c r="J60" s="5"/>
    </row>
    <row r="61" spans="1:10" x14ac:dyDescent="0.2">
      <c r="A61" s="5"/>
      <c r="B61" s="6"/>
      <c r="C61" s="6"/>
      <c r="D61" s="6"/>
      <c r="E61" s="6"/>
      <c r="F61" s="6"/>
      <c r="G61" s="6"/>
      <c r="H61" s="5"/>
      <c r="I61" s="5"/>
      <c r="J61" s="5"/>
    </row>
    <row r="62" spans="1:10" x14ac:dyDescent="0.2">
      <c r="A62" s="5"/>
      <c r="B62" s="6"/>
      <c r="C62" s="6"/>
      <c r="D62" s="6"/>
      <c r="E62" s="6"/>
      <c r="F62" s="6"/>
      <c r="G62" s="6"/>
      <c r="H62" s="5"/>
      <c r="I62" s="5"/>
      <c r="J62" s="5"/>
    </row>
    <row r="63" spans="1:10" x14ac:dyDescent="0.2">
      <c r="A63" s="5"/>
      <c r="B63" s="6"/>
      <c r="C63" s="6"/>
      <c r="D63" s="6"/>
      <c r="E63" s="6"/>
      <c r="F63" s="6"/>
      <c r="G63" s="6"/>
      <c r="H63" s="5"/>
      <c r="I63" s="5"/>
      <c r="J63" s="5"/>
    </row>
    <row r="64" spans="1:10" x14ac:dyDescent="0.2">
      <c r="A64" s="5"/>
      <c r="B64" s="6"/>
      <c r="C64" s="6"/>
      <c r="D64" s="6"/>
      <c r="E64" s="6"/>
      <c r="F64" s="6"/>
      <c r="G64" s="6"/>
      <c r="H64" s="5"/>
      <c r="I64" s="5"/>
      <c r="J64" s="5"/>
    </row>
    <row r="65" spans="1:10" x14ac:dyDescent="0.2">
      <c r="A65" s="68" t="s">
        <v>42</v>
      </c>
      <c r="B65" s="69"/>
      <c r="C65" s="69"/>
      <c r="D65" s="69"/>
      <c r="E65" s="69"/>
      <c r="F65" s="69"/>
      <c r="G65" s="69"/>
      <c r="H65" s="69"/>
      <c r="I65" s="69"/>
      <c r="J65" s="69"/>
    </row>
    <row r="66" spans="1:10" x14ac:dyDescent="0.2">
      <c r="A66" s="69"/>
      <c r="B66" s="69"/>
      <c r="C66" s="69"/>
      <c r="D66" s="69"/>
      <c r="E66" s="69"/>
      <c r="F66" s="69"/>
      <c r="G66" s="69"/>
      <c r="H66" s="69"/>
      <c r="I66" s="69"/>
      <c r="J66" s="69"/>
    </row>
    <row r="67" spans="1:10" x14ac:dyDescent="0.2">
      <c r="A67" s="69"/>
      <c r="B67" s="69"/>
      <c r="C67" s="69"/>
      <c r="D67" s="69"/>
      <c r="E67" s="69"/>
      <c r="F67" s="69"/>
      <c r="G67" s="69"/>
      <c r="H67" s="69"/>
      <c r="I67" s="69"/>
      <c r="J67" s="69"/>
    </row>
    <row r="68" spans="1:10" x14ac:dyDescent="0.2">
      <c r="A68" s="69"/>
      <c r="B68" s="69"/>
      <c r="C68" s="69"/>
      <c r="D68" s="69"/>
      <c r="E68" s="69"/>
      <c r="F68" s="69"/>
      <c r="G68" s="69"/>
      <c r="H68" s="69"/>
      <c r="I68" s="69"/>
      <c r="J68" s="69"/>
    </row>
    <row r="69" spans="1:10" x14ac:dyDescent="0.2">
      <c r="A69" s="69"/>
      <c r="B69" s="69"/>
      <c r="C69" s="69"/>
      <c r="D69" s="69"/>
      <c r="E69" s="69"/>
      <c r="F69" s="69"/>
      <c r="G69" s="69"/>
      <c r="H69" s="69"/>
      <c r="I69" s="69"/>
      <c r="J69" s="69"/>
    </row>
    <row r="70" spans="1:10" x14ac:dyDescent="0.2">
      <c r="A70" s="3"/>
      <c r="B70" s="4"/>
      <c r="C70" s="4"/>
      <c r="D70" s="4"/>
      <c r="E70" s="4"/>
      <c r="F70" s="4"/>
      <c r="G70" s="4"/>
      <c r="H70" s="3"/>
      <c r="I70" s="3"/>
      <c r="J70" s="3"/>
    </row>
    <row r="71" spans="1:10" x14ac:dyDescent="0.2">
      <c r="A71" s="3"/>
      <c r="B71" s="4"/>
      <c r="C71" s="4"/>
      <c r="D71" s="4"/>
      <c r="E71" s="4"/>
      <c r="F71" s="4"/>
      <c r="G71" s="4"/>
      <c r="H71" s="3"/>
      <c r="I71" s="3"/>
      <c r="J71" s="3"/>
    </row>
  </sheetData>
  <sheetProtection algorithmName="SHA-512" hashValue="J1GpYa0v8LCtTYbtA17ADUun1im4sFRpvQ59oxK8k9pMNEPtzR5SCRXjOcCN0NHDX5be8TatpNNlRRrYMzVrmA==" saltValue="dR6HwSPatcHH7RfEPAZtfw==" spinCount="100000" sheet="1" selectLockedCells="1"/>
  <mergeCells count="9">
    <mergeCell ref="C1:J5"/>
    <mergeCell ref="A65:J69"/>
    <mergeCell ref="A57:B57"/>
    <mergeCell ref="C41:G41"/>
    <mergeCell ref="C24:G24"/>
    <mergeCell ref="C9:G9"/>
    <mergeCell ref="J41:J42"/>
    <mergeCell ref="J24:J25"/>
    <mergeCell ref="J9:J10"/>
  </mergeCells>
  <pageMargins left="0.31496062992125984" right="0.31496062992125984" top="0.35433070866141736" bottom="0.35433070866141736"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Bender,  Justin</cp:lastModifiedBy>
  <cp:lastPrinted>2019-07-12T14:53:23Z</cp:lastPrinted>
  <dcterms:created xsi:type="dcterms:W3CDTF">2019-06-21T18:44:42Z</dcterms:created>
  <dcterms:modified xsi:type="dcterms:W3CDTF">2019-07-12T14:59:17Z</dcterms:modified>
</cp:coreProperties>
</file>